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955" windowHeight="12270" activeTab="0"/>
  </bookViews>
  <sheets>
    <sheet name="Расчет эффективност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Sterlikov</author>
  </authors>
  <commentList>
    <comment ref="B19" authorId="0">
      <text>
        <r>
          <rPr>
            <sz val="8"/>
            <rFont val="Tahoma"/>
            <family val="0"/>
          </rPr>
          <t xml:space="preserve">Только для лабораторного оборудования. </t>
        </r>
      </text>
    </comment>
    <comment ref="B20" authorId="0">
      <text>
        <r>
          <rPr>
            <b/>
            <sz val="8"/>
            <rFont val="Tahoma"/>
            <family val="0"/>
          </rPr>
          <t>Поскольку обычно в лаборатории также имеются другие потребители электроэнергии, рекомендуется округлить это значение до 5 рублей за пробу</t>
        </r>
      </text>
    </comment>
  </commentList>
</comments>
</file>

<file path=xl/sharedStrings.xml><?xml version="1.0" encoding="utf-8"?>
<sst xmlns="http://schemas.openxmlformats.org/spreadsheetml/2006/main" count="57" uniqueCount="55">
  <si>
    <t>Электронная форма для расчета эффективности использования биочип-диагностики в противотуберкулёзных учреждениях</t>
  </si>
  <si>
    <t>Примечание</t>
  </si>
  <si>
    <t>Обычно находится в пределах 1 800 000 - 2 300 000 рублей, в зависимости от цен поставщиков</t>
  </si>
  <si>
    <t>Стоимость специализированного лабораторного оборудования, руб.</t>
  </si>
  <si>
    <t>Стоимость универсального лабораторного оборудования, руб.</t>
  </si>
  <si>
    <t>Затраты на подготовку помещений, руб.</t>
  </si>
  <si>
    <t>Находятся в пределах 600 000 - 1 000 000 рублей</t>
  </si>
  <si>
    <t>Затраты на обучение персонала</t>
  </si>
  <si>
    <t>200 000 рублей (стоимость на начало 2009 года)</t>
  </si>
  <si>
    <t>600 000 рублей (стоимость на начало 2009 года)</t>
  </si>
  <si>
    <t>Ресурс по специализированному оборудованию, проб</t>
  </si>
  <si>
    <t>Ресурс по лабораторному оборудованию, лет</t>
  </si>
  <si>
    <t>Планируемое число обследуемых больных в год</t>
  </si>
  <si>
    <t>Коэффициент избыточности чипов</t>
  </si>
  <si>
    <t>Обычно находится в пределах 1,15 - 1,3, в зависимпости от того, насколько отработана технология</t>
  </si>
  <si>
    <t>Планируемый срок работы обученного персонала, лет</t>
  </si>
  <si>
    <t>Ресурс работы подготовленных помещений, лет</t>
  </si>
  <si>
    <t>Суммарные годовые затраты, руб.</t>
  </si>
  <si>
    <t>На начало 2009 года - 650 руб.</t>
  </si>
  <si>
    <t>Стоимость электроэнергии, руб/квт/час</t>
  </si>
  <si>
    <t>На начало 2009 года - 2,56 руб.</t>
  </si>
  <si>
    <t>Стоимость реактивов, расходных материалов и биочипа, руб./пробу</t>
  </si>
  <si>
    <t>Расход на заработную плату, руб/пробу</t>
  </si>
  <si>
    <t>Удельные текущие затраты, руб/пробу</t>
  </si>
  <si>
    <t>Ежемесячная оплата труда сотрудников лаборатории, руб.</t>
  </si>
  <si>
    <t>Суммарная стоимость 1 анализа, руб.</t>
  </si>
  <si>
    <t>Среднее распространение ТБ с МЛУ МБТ во входном потоке больных, %</t>
  </si>
  <si>
    <t>Стоимость 1 койко-дня, руб.</t>
  </si>
  <si>
    <t>Амортизационные затраты, руб. за пробу</t>
  </si>
  <si>
    <t>Расход электроэнергии лабораторным оборудованием, руб/пробу</t>
  </si>
  <si>
    <t>Расход электроэнергии ВСЕГО, руб./пробу</t>
  </si>
  <si>
    <t>2. Показатели для рассчета суммарного годового положительного эффекта</t>
  </si>
  <si>
    <t>1. Показатели для расчета суммарных годовых затрат, удельных текущих затрат и средней стоимости 1 анализа</t>
  </si>
  <si>
    <t>"Зона нечувствительности" для методов культуральной диагностики, %</t>
  </si>
  <si>
    <t>Т'с</t>
  </si>
  <si>
    <t>77 -для твердых сред, 15 - для систем ускоренной диагностики на жидких средах</t>
  </si>
  <si>
    <t>Среднее время ожидания анализа с учетом "зоны нечувствительности", дни</t>
  </si>
  <si>
    <t>Среднее время ожидания анализа при культуральной диагностике, дни</t>
  </si>
  <si>
    <t>50% - для культуральной диагностики на твердых средах, 25% - для систем ускоренной диагностики на жидких средах</t>
  </si>
  <si>
    <t>Коэффициент, учитывающий внутрибольничное заражение</t>
  </si>
  <si>
    <t>1 - для культуральной диагностики на твердых средах, 0,5 - для систем ускоренной диагностики на жидких средах</t>
  </si>
  <si>
    <t>Среднее годовое сокращение временной нетрудоспособности, дни ( R )</t>
  </si>
  <si>
    <t>Восполнимые потери бюджетов и внебюджетных фондов, руб.</t>
  </si>
  <si>
    <t>Суммарный годовой положительный эффект</t>
  </si>
  <si>
    <t>Среднемесячный размер оплаты труда в субъекте РФ. руб.</t>
  </si>
  <si>
    <r>
      <t>Годовая экономия на содержании в медицинском учреждении, руб. (Э</t>
    </r>
    <r>
      <rPr>
        <b/>
        <sz val="8"/>
        <rFont val="Arial Cyr"/>
        <family val="0"/>
      </rPr>
      <t>1</t>
    </r>
    <r>
      <rPr>
        <b/>
        <sz val="10"/>
        <rFont val="Arial Cyr"/>
        <family val="0"/>
      </rPr>
      <t>)</t>
    </r>
  </si>
  <si>
    <r>
      <t>Годовая экономия по оплате больничных листов, руб. (Э</t>
    </r>
    <r>
      <rPr>
        <b/>
        <sz val="8"/>
        <rFont val="Arial Cyr"/>
        <family val="0"/>
      </rPr>
      <t>2</t>
    </r>
    <r>
      <rPr>
        <b/>
        <sz val="10"/>
        <rFont val="Arial Cyr"/>
        <family val="0"/>
      </rPr>
      <t>)</t>
    </r>
  </si>
  <si>
    <t>Бюджетная эффективность внедрения технологии, разы</t>
  </si>
  <si>
    <t>Общие годовые затраты при использовании биочип-диагностики, руб.</t>
  </si>
  <si>
    <t>В среднем - 15 лет</t>
  </si>
  <si>
    <t>20 000 анализов</t>
  </si>
  <si>
    <t>Наименование показателя</t>
  </si>
  <si>
    <t>Значение</t>
  </si>
  <si>
    <t>Для расчета экономических показателей вводите данные в ячейки, обозначенные желтым цветом.</t>
  </si>
  <si>
    <t>3. Результаты экономического анализа: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</si>
</sst>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</numFmts>
  <fonts count="10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ashed"/>
      <bottom style="thin"/>
    </border>
    <border>
      <left style="dashed"/>
      <right style="dashed"/>
      <top style="thick"/>
      <bottom style="dashed"/>
    </border>
    <border>
      <left style="dashed"/>
      <right style="dashed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2" fontId="2" fillId="2" borderId="8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2" fillId="2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4" fontId="0" fillId="3" borderId="14" xfId="0" applyNumberFormat="1" applyFill="1" applyBorder="1" applyAlignment="1" applyProtection="1">
      <alignment/>
      <protection locked="0"/>
    </xf>
    <xf numFmtId="3" fontId="3" fillId="3" borderId="14" xfId="0" applyNumberFormat="1" applyFont="1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3" fillId="3" borderId="14" xfId="0" applyFont="1" applyFill="1" applyBorder="1" applyAlignment="1" applyProtection="1">
      <alignment/>
      <protection locked="0"/>
    </xf>
    <xf numFmtId="3" fontId="0" fillId="3" borderId="14" xfId="0" applyNumberFormat="1" applyFill="1" applyBorder="1" applyAlignment="1" applyProtection="1">
      <alignment/>
      <protection locked="0"/>
    </xf>
    <xf numFmtId="4" fontId="0" fillId="3" borderId="15" xfId="0" applyNumberFormat="1" applyFill="1" applyBorder="1" applyAlignment="1" applyProtection="1">
      <alignment/>
      <protection locked="0"/>
    </xf>
    <xf numFmtId="4" fontId="2" fillId="2" borderId="12" xfId="0" applyNumberFormat="1" applyFont="1" applyFill="1" applyBorder="1" applyAlignment="1">
      <alignment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" fontId="0" fillId="3" borderId="18" xfId="0" applyNumberFormat="1" applyFill="1" applyBorder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70.375" style="0" customWidth="1"/>
    <col min="2" max="2" width="15.125" style="0" customWidth="1"/>
  </cols>
  <sheetData>
    <row r="1" ht="18">
      <c r="A1" s="1" t="s">
        <v>0</v>
      </c>
    </row>
    <row r="2" spans="1:2" ht="12.75">
      <c r="A2" s="35" t="s">
        <v>53</v>
      </c>
      <c r="B2" s="35"/>
    </row>
    <row r="4" spans="1:5" ht="12.75">
      <c r="A4" s="36" t="s">
        <v>32</v>
      </c>
      <c r="B4" s="37"/>
      <c r="C4" s="37"/>
      <c r="D4" s="37"/>
      <c r="E4" s="37"/>
    </row>
    <row r="5" spans="1:3" ht="15.75">
      <c r="A5" s="34" t="s">
        <v>51</v>
      </c>
      <c r="B5" s="34" t="s">
        <v>52</v>
      </c>
      <c r="C5" s="34" t="s">
        <v>1</v>
      </c>
    </row>
    <row r="6" spans="1:3" ht="12.75">
      <c r="A6" t="s">
        <v>4</v>
      </c>
      <c r="B6" s="23">
        <v>1800000</v>
      </c>
      <c r="C6" t="s">
        <v>2</v>
      </c>
    </row>
    <row r="7" spans="1:3" ht="12.75">
      <c r="A7" t="s">
        <v>11</v>
      </c>
      <c r="B7" s="24">
        <v>15</v>
      </c>
      <c r="C7" t="s">
        <v>49</v>
      </c>
    </row>
    <row r="8" spans="1:3" ht="12.75">
      <c r="A8" t="s">
        <v>3</v>
      </c>
      <c r="B8" s="23">
        <v>600000</v>
      </c>
      <c r="C8" t="s">
        <v>9</v>
      </c>
    </row>
    <row r="9" spans="1:3" ht="12.75">
      <c r="A9" t="s">
        <v>10</v>
      </c>
      <c r="B9" s="24">
        <v>20000</v>
      </c>
      <c r="C9" t="s">
        <v>50</v>
      </c>
    </row>
    <row r="10" spans="1:3" ht="12.75">
      <c r="A10" t="s">
        <v>5</v>
      </c>
      <c r="B10" s="23">
        <v>800000</v>
      </c>
      <c r="C10" t="s">
        <v>6</v>
      </c>
    </row>
    <row r="11" spans="1:3" ht="12.75">
      <c r="A11" t="s">
        <v>16</v>
      </c>
      <c r="B11" s="25">
        <v>15</v>
      </c>
      <c r="C11" t="s">
        <v>49</v>
      </c>
    </row>
    <row r="12" spans="1:3" ht="12.75">
      <c r="A12" t="s">
        <v>7</v>
      </c>
      <c r="B12" s="23">
        <v>200000</v>
      </c>
      <c r="C12" t="s">
        <v>8</v>
      </c>
    </row>
    <row r="13" spans="1:3" ht="12.75">
      <c r="A13" t="s">
        <v>15</v>
      </c>
      <c r="B13" s="26">
        <v>10</v>
      </c>
      <c r="C13" t="s">
        <v>49</v>
      </c>
    </row>
    <row r="14" spans="1:2" ht="12.75">
      <c r="A14" t="s">
        <v>12</v>
      </c>
      <c r="B14" s="27">
        <v>1000</v>
      </c>
    </row>
    <row r="15" spans="1:3" ht="13.5" thickBot="1">
      <c r="A15" t="s">
        <v>13</v>
      </c>
      <c r="B15" s="28">
        <v>1.3</v>
      </c>
      <c r="C15" t="s">
        <v>14</v>
      </c>
    </row>
    <row r="16" spans="1:3" ht="13.5" thickTop="1">
      <c r="A16" t="s">
        <v>21</v>
      </c>
      <c r="B16" s="31">
        <v>650</v>
      </c>
      <c r="C16" t="s">
        <v>18</v>
      </c>
    </row>
    <row r="17" spans="1:3" ht="12.75">
      <c r="A17" t="s">
        <v>19</v>
      </c>
      <c r="B17" s="25">
        <v>2.56</v>
      </c>
      <c r="C17" t="s">
        <v>20</v>
      </c>
    </row>
    <row r="18" spans="1:2" ht="13.5" thickBot="1">
      <c r="A18" t="s">
        <v>24</v>
      </c>
      <c r="B18" s="32">
        <v>50000</v>
      </c>
    </row>
    <row r="19" spans="1:2" ht="13.5" thickBot="1">
      <c r="A19" s="9" t="s">
        <v>29</v>
      </c>
      <c r="B19" s="10">
        <f>B17*17.4*250/(B14*3)</f>
        <v>3.712</v>
      </c>
    </row>
    <row r="20" spans="1:2" ht="13.5" thickBot="1">
      <c r="A20" t="s">
        <v>30</v>
      </c>
      <c r="B20" s="33">
        <f>B19</f>
        <v>3.712</v>
      </c>
    </row>
    <row r="21" spans="1:2" ht="13.5" thickBot="1">
      <c r="A21" s="9" t="s">
        <v>22</v>
      </c>
      <c r="B21" s="13">
        <f>(B18*12)/(B14*3)</f>
        <v>200</v>
      </c>
    </row>
    <row r="22" spans="1:5" ht="12.75">
      <c r="A22" s="38" t="s">
        <v>31</v>
      </c>
      <c r="B22" s="37"/>
      <c r="C22" s="37"/>
      <c r="D22" s="37"/>
      <c r="E22" s="37"/>
    </row>
    <row r="23" spans="1:2" ht="12.75">
      <c r="A23" s="8" t="s">
        <v>26</v>
      </c>
      <c r="B23" s="25">
        <v>15</v>
      </c>
    </row>
    <row r="24" spans="1:2" ht="12.75">
      <c r="A24" s="8" t="s">
        <v>27</v>
      </c>
      <c r="B24" s="25">
        <v>1720</v>
      </c>
    </row>
    <row r="25" spans="1:2" ht="12.75">
      <c r="A25" s="8" t="s">
        <v>44</v>
      </c>
      <c r="B25" s="25">
        <v>10000</v>
      </c>
    </row>
    <row r="26" spans="1:3" ht="12.75">
      <c r="A26" s="8" t="s">
        <v>37</v>
      </c>
      <c r="B26" s="25">
        <v>15</v>
      </c>
      <c r="C26" t="s">
        <v>35</v>
      </c>
    </row>
    <row r="27" spans="1:3" ht="12.75">
      <c r="A27" s="8" t="s">
        <v>33</v>
      </c>
      <c r="B27" s="25">
        <v>25</v>
      </c>
      <c r="C27" t="s">
        <v>38</v>
      </c>
    </row>
    <row r="28" spans="1:3" ht="12.75">
      <c r="A28" s="8" t="s">
        <v>39</v>
      </c>
      <c r="B28" s="30">
        <v>1</v>
      </c>
      <c r="C28" t="s">
        <v>40</v>
      </c>
    </row>
    <row r="29" spans="1:2" ht="12.75">
      <c r="A29" s="20" t="s">
        <v>36</v>
      </c>
      <c r="B29" s="21">
        <f>B26+B26*(100-B27)/100</f>
        <v>26.25</v>
      </c>
    </row>
    <row r="30" spans="1:2" ht="12.75">
      <c r="A30" s="20" t="s">
        <v>34</v>
      </c>
      <c r="B30" s="22">
        <f>(B27/100)*(2/3)*B26+B26</f>
        <v>17.5</v>
      </c>
    </row>
    <row r="31" spans="1:2" ht="12.75">
      <c r="A31" s="20" t="s">
        <v>41</v>
      </c>
      <c r="B31" s="21">
        <f>B23/100*B14*(B30-3)+B28*B23/100*B14*(2*B30-3)</f>
        <v>6975</v>
      </c>
    </row>
    <row r="33" spans="1:5" ht="13.5" thickBot="1">
      <c r="A33" s="38" t="s">
        <v>54</v>
      </c>
      <c r="B33" s="37"/>
      <c r="C33" s="37"/>
      <c r="D33" s="37"/>
      <c r="E33" s="37"/>
    </row>
    <row r="34" spans="1:2" ht="13.5" thickTop="1">
      <c r="A34" s="2" t="s">
        <v>17</v>
      </c>
      <c r="B34" s="5">
        <f>B6/B7+B10/B11+B8/(B9/(B14*3*B15))+B12/B13</f>
        <v>310333.3333333333</v>
      </c>
    </row>
    <row r="35" spans="1:2" ht="13.5" thickBot="1">
      <c r="A35" s="4" t="s">
        <v>28</v>
      </c>
      <c r="B35" s="6">
        <f>B34/(B14*3)</f>
        <v>103.44444444444444</v>
      </c>
    </row>
    <row r="36" spans="1:2" ht="13.5" thickTop="1">
      <c r="A36" s="11" t="s">
        <v>23</v>
      </c>
      <c r="B36" s="12">
        <f>B15*B16+B20+B21</f>
        <v>1048.712</v>
      </c>
    </row>
    <row r="37" spans="1:2" ht="13.5" thickBot="1">
      <c r="A37" s="3" t="s">
        <v>25</v>
      </c>
      <c r="B37" s="7">
        <f>B35+B36</f>
        <v>1152.1564444444443</v>
      </c>
    </row>
    <row r="38" spans="1:2" ht="14.25" thickBot="1" thickTop="1">
      <c r="A38" s="39" t="s">
        <v>48</v>
      </c>
      <c r="B38" s="29">
        <f>B34+B37*(B14*3)</f>
        <v>3766802.6666666665</v>
      </c>
    </row>
    <row r="39" spans="1:2" ht="13.5" thickTop="1">
      <c r="A39" s="14" t="s">
        <v>45</v>
      </c>
      <c r="B39" s="5">
        <f>B24*B31</f>
        <v>11997000</v>
      </c>
    </row>
    <row r="40" spans="1:2" ht="12.75">
      <c r="A40" s="15" t="s">
        <v>46</v>
      </c>
      <c r="B40" s="17">
        <f>B25*B31/30</f>
        <v>2325000</v>
      </c>
    </row>
    <row r="41" spans="1:2" ht="12.75">
      <c r="A41" s="15" t="s">
        <v>42</v>
      </c>
      <c r="B41" s="17">
        <f>0.44*B40</f>
        <v>1023000</v>
      </c>
    </row>
    <row r="42" spans="1:2" ht="13.5" thickBot="1">
      <c r="A42" s="16" t="s">
        <v>43</v>
      </c>
      <c r="B42" s="6">
        <f>B39+B40+B41</f>
        <v>15345000</v>
      </c>
    </row>
    <row r="43" spans="1:2" ht="14.25" thickBot="1" thickTop="1">
      <c r="A43" s="18" t="s">
        <v>47</v>
      </c>
      <c r="B43" s="19">
        <f>B42/B38</f>
        <v>4.073746717817622</v>
      </c>
    </row>
    <row r="44" ht="13.5" thickTop="1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Sterlikov</dc:creator>
  <cp:keywords/>
  <dc:description/>
  <cp:lastModifiedBy>Sterlikov</cp:lastModifiedBy>
  <dcterms:created xsi:type="dcterms:W3CDTF">2009-02-07T10:18:03Z</dcterms:created>
  <dcterms:modified xsi:type="dcterms:W3CDTF">2009-02-07T14:26:44Z</dcterms:modified>
  <cp:category/>
  <cp:version/>
  <cp:contentType/>
  <cp:contentStatus/>
</cp:coreProperties>
</file>